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445" activeTab="0"/>
  </bookViews>
  <sheets>
    <sheet name="final SICE 30 ener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<sst xmlns="http://schemas.openxmlformats.org/spreadsheetml/2006/main" count="384" uniqueCount="247">
  <si>
    <t>COMISION DE REGULACION DE TELECOMUNICACIONES</t>
  </si>
  <si>
    <t>CODIGO</t>
  </si>
  <si>
    <t>DETALLE DEL BIEN</t>
  </si>
  <si>
    <t>CUBS</t>
  </si>
  <si>
    <t>1.52.1.11</t>
  </si>
  <si>
    <t xml:space="preserve">BANDAS ELASTICAS </t>
  </si>
  <si>
    <t>1.52.1.14.6</t>
  </si>
  <si>
    <t>BISTURÍ</t>
  </si>
  <si>
    <t>UNIDAD</t>
  </si>
  <si>
    <t>1.52.1.9.39</t>
  </si>
  <si>
    <t>BOLIGRAFO - UNIBALL</t>
  </si>
  <si>
    <t>1.52.1.25.2</t>
  </si>
  <si>
    <t>1.52.1.35</t>
  </si>
  <si>
    <t>CORRECTOR LÍQUIDO</t>
  </si>
  <si>
    <t>FRASCO</t>
  </si>
  <si>
    <t>1.52.2.7</t>
  </si>
  <si>
    <t>1.52.1.9.2</t>
  </si>
  <si>
    <t>CAJA</t>
  </si>
  <si>
    <t>1.52.1.45.19</t>
  </si>
  <si>
    <t>1.52.1.45.77</t>
  </si>
  <si>
    <t>1.52.1.45.33</t>
  </si>
  <si>
    <t>1.52.1.46.2</t>
  </si>
  <si>
    <t>JUEGO DE SEPARADORES X 5 UND</t>
  </si>
  <si>
    <t>PAQUETE</t>
  </si>
  <si>
    <t>1.52.1.38</t>
  </si>
  <si>
    <t>LAPIZ</t>
  </si>
  <si>
    <t>1.52.1.6.52</t>
  </si>
  <si>
    <t>1.52.1.52.632</t>
  </si>
  <si>
    <t>1.52.1.41.11</t>
  </si>
  <si>
    <t>1.52.1.41.4</t>
  </si>
  <si>
    <t>MICROPUNTAS</t>
  </si>
  <si>
    <t xml:space="preserve">PAQUETE </t>
  </si>
  <si>
    <t>1.52.1.56.15</t>
  </si>
  <si>
    <t>PAPEL BOND CARTA</t>
  </si>
  <si>
    <t>1.52.1.56.17</t>
  </si>
  <si>
    <t>PAPEL BOND OFICIO</t>
  </si>
  <si>
    <t>1.52.1</t>
  </si>
  <si>
    <t>1.52.1.55.11</t>
  </si>
  <si>
    <t>1.52.1.48.25</t>
  </si>
  <si>
    <t>1.52.1.68.1</t>
  </si>
  <si>
    <t>1.52.1.62.5</t>
  </si>
  <si>
    <t>RESALTADOR</t>
  </si>
  <si>
    <t>1.52.2.27</t>
  </si>
  <si>
    <t>SACAGANCHOS</t>
  </si>
  <si>
    <t>1.52.3.8.1742</t>
  </si>
  <si>
    <t>SOBRE BLANCO CON VENTANILLA OFICIO</t>
  </si>
  <si>
    <t>1.52.3.8.1825</t>
  </si>
  <si>
    <t>SOBRE DE MANILA CARTA</t>
  </si>
  <si>
    <t>1.52.3.8.1745</t>
  </si>
  <si>
    <t xml:space="preserve">SOBRE DE MANILA EXTRAOFICIO </t>
  </si>
  <si>
    <t>1.52.3.8</t>
  </si>
  <si>
    <t>SOBRE DE MANILA MEDIA CARTA</t>
  </si>
  <si>
    <t>1.52.3.8.1830</t>
  </si>
  <si>
    <t xml:space="preserve">SOBRE DE MANILA OFICIO </t>
  </si>
  <si>
    <t>ALIMENTOS - CAFETERIA</t>
  </si>
  <si>
    <t>1.64.11.3</t>
  </si>
  <si>
    <t>MEZCLADORES X 1000</t>
  </si>
  <si>
    <t>TARRO</t>
  </si>
  <si>
    <t>1.56.3.8</t>
  </si>
  <si>
    <t>BOLSAS PARA BASURA - X 6</t>
  </si>
  <si>
    <t>1.56.2</t>
  </si>
  <si>
    <t>CHURRUSCO PARA SANITARIO</t>
  </si>
  <si>
    <t>1.56.2.8.1</t>
  </si>
  <si>
    <t>ESPONJA SABRA</t>
  </si>
  <si>
    <t>1.56.2.9</t>
  </si>
  <si>
    <t>1.56.2.11</t>
  </si>
  <si>
    <t>PAR</t>
  </si>
  <si>
    <t>1.61.2.7.21</t>
  </si>
  <si>
    <t>GALON</t>
  </si>
  <si>
    <t>1.56.3.18.1</t>
  </si>
  <si>
    <t xml:space="preserve">LIMPIAVIDRIOS </t>
  </si>
  <si>
    <t>PAPEL HIGIÉNICO JUMBO</t>
  </si>
  <si>
    <t>PAPEL HIGIÉNICO PEQUEÑO</t>
  </si>
  <si>
    <t>1.56.2.21</t>
  </si>
  <si>
    <t>VINAGRE</t>
  </si>
  <si>
    <t>BOTELLA</t>
  </si>
  <si>
    <t>1.65.7.1.2</t>
  </si>
  <si>
    <t>VALES</t>
  </si>
  <si>
    <t>1.8.1.1.63</t>
  </si>
  <si>
    <t xml:space="preserve">LLANTAS </t>
  </si>
  <si>
    <t>MATERIALES Y SUMINISTROS ELECTRICOS</t>
  </si>
  <si>
    <t>1.7.5</t>
  </si>
  <si>
    <t>1.52.1.76</t>
  </si>
  <si>
    <t>CINTA IMPRESORA EPSON FX 2190 - SO15335</t>
  </si>
  <si>
    <t>1.52.1.75</t>
  </si>
  <si>
    <t>TONER IMPRESORA LANIER 138 C NEGRO</t>
  </si>
  <si>
    <t>TONER IMPRESORA LANIER 138 C CIAN</t>
  </si>
  <si>
    <t>TONER IMPRESORA LANIER 138 C AMARILLO</t>
  </si>
  <si>
    <t>TONER IMPRESORA LASER HP 8000 C3909A NEGRO</t>
  </si>
  <si>
    <t>1.52.1.75.26</t>
  </si>
  <si>
    <t>TONER MULTIFUNCIONAL HP 3380 HP 7115A</t>
  </si>
  <si>
    <t>1.52.1.72.8</t>
  </si>
  <si>
    <t>1.52.1.29</t>
  </si>
  <si>
    <t>1.47.1</t>
  </si>
  <si>
    <t>1.16.2</t>
  </si>
  <si>
    <t>ENSERES Y EQUIPO DE OFICINA</t>
  </si>
  <si>
    <t>AZ TAMAÑO OFICIO</t>
  </si>
  <si>
    <t>CINTA TRANSPARENTE</t>
  </si>
  <si>
    <t>CARTULINA POR OCTAVOS</t>
  </si>
  <si>
    <t>1.52.1.21.119</t>
  </si>
  <si>
    <t>REGLA</t>
  </si>
  <si>
    <t>1.52.1.79.144</t>
  </si>
  <si>
    <t>CARPETA PLASTIFICADA CRT - OFICIO</t>
  </si>
  <si>
    <t>GANCHO TIPO CLIP MARIPOSA</t>
  </si>
  <si>
    <t xml:space="preserve">consumo </t>
  </si>
  <si>
    <t>anual</t>
  </si>
  <si>
    <t>valor</t>
  </si>
  <si>
    <t>total</t>
  </si>
  <si>
    <t>RECOGEDOR</t>
  </si>
  <si>
    <t>1.56.2.19.940</t>
  </si>
  <si>
    <t>TONER FOTOCOPIADORA-IMPRESORA CANON 2016</t>
  </si>
  <si>
    <t>TOKEN MINHACIENDA SIIF</t>
  </si>
  <si>
    <t>TONER IMPRESORA LANIER 138 C MAGENTA</t>
  </si>
  <si>
    <t>1.52.1.45</t>
  </si>
  <si>
    <t>1.52.2</t>
  </si>
  <si>
    <t>1.64.1</t>
  </si>
  <si>
    <t>1.37.1</t>
  </si>
  <si>
    <t>Periodicidad: Anual (las cantidades referidas para todos los items representan las compras proyectadas para todo el año 2009)</t>
  </si>
  <si>
    <t>SUSCRIPCIONES</t>
  </si>
  <si>
    <t>PLAN DE COMPRAS 2009</t>
  </si>
  <si>
    <t>1.56.3.19.2</t>
  </si>
  <si>
    <t xml:space="preserve">LIMPIADOR MULTIUSOS EN POLVO </t>
  </si>
  <si>
    <t>LUSTRAMUEBLES</t>
  </si>
  <si>
    <t>PAÑO MAGICO</t>
  </si>
  <si>
    <t>FILTRO PARA GREGA</t>
  </si>
  <si>
    <t>BANDERAS DE COLORES</t>
  </si>
  <si>
    <t>BORRADOR NATA</t>
  </si>
  <si>
    <t>BORRADOR TINTA</t>
  </si>
  <si>
    <t>CARPETA COLGANTE METAL - OFICIO</t>
  </si>
  <si>
    <t>CARPETA PLASTIFICADA LEGAJADORA PESTAÑA - OFICIO</t>
  </si>
  <si>
    <t>COSEDORA MEDIANA</t>
  </si>
  <si>
    <t>COSEDORA GRANDE</t>
  </si>
  <si>
    <t>ESFERO TINTA NEGRA Y ROJA</t>
  </si>
  <si>
    <t>ETIQUETA ADHESIVA</t>
  </si>
  <si>
    <t>MARCADOR PARA CD</t>
  </si>
  <si>
    <t>MEMORIA USB</t>
  </si>
  <si>
    <t>PERFORADORA MEDIANA</t>
  </si>
  <si>
    <t>TIJERAS</t>
  </si>
  <si>
    <t>TONER FOTOCOPIADORA 1020 N  Q2612A</t>
  </si>
  <si>
    <t>TONER FOTOCOPIADORA 2420 Q6511A</t>
  </si>
  <si>
    <t>CD</t>
  </si>
  <si>
    <t xml:space="preserve">AMBIENTADOR </t>
  </si>
  <si>
    <t>AZUCAR</t>
  </si>
  <si>
    <t xml:space="preserve">BAYETILLA </t>
  </si>
  <si>
    <t>BLANQUEADOR</t>
  </si>
  <si>
    <t xml:space="preserve">CAFE </t>
  </si>
  <si>
    <t>LIBRA</t>
  </si>
  <si>
    <t>METRO</t>
  </si>
  <si>
    <t>CINTA DDS-4 DE 4 MILIM,180 MTR, 40 GB C5718A</t>
  </si>
  <si>
    <t>CINTA BACKUP DVD - R 4,7 GB  4X compatible</t>
  </si>
  <si>
    <t>COMBUSTIBLE</t>
  </si>
  <si>
    <t>DISKETTE</t>
  </si>
  <si>
    <t>ESCOBA</t>
  </si>
  <si>
    <t>ESPONJILLA PARA BRILLO</t>
  </si>
  <si>
    <t>PAPEL QUIMICO FORMA CONTINUA CRT - UNA PARTE</t>
  </si>
  <si>
    <t>PAPEL RAYADO FORMA CONTINUA RAYADO - UNA PARTE</t>
  </si>
  <si>
    <t>GANCHO TIPO CLIP PEQUEÑO ESTANDAR</t>
  </si>
  <si>
    <t xml:space="preserve">GANCHO TIPO GRAPA, REF 26/6 </t>
  </si>
  <si>
    <t>GANCHO TIPO LEGAJADOR METALICO</t>
  </si>
  <si>
    <t>GUANTE</t>
  </si>
  <si>
    <t>CREMA NO LACTEA PARA CAFÉ</t>
  </si>
  <si>
    <t>JABÓN LIQUIDO PARA MANOS</t>
  </si>
  <si>
    <t>EQUIPO DE COMPUTO</t>
  </si>
  <si>
    <t>LIBRETA TAQUIGRAFÍA</t>
  </si>
  <si>
    <t>LIMPION EN TELA ESTAMPADO 70X40 CM</t>
  </si>
  <si>
    <t>MARCADOR PERMANENTE, DESECHABLE</t>
  </si>
  <si>
    <t>MARCADOR SECO PARA PIZARRA BLANCA, DESECHABLE</t>
  </si>
  <si>
    <t>RESMA</t>
  </si>
  <si>
    <t>ROLLO</t>
  </si>
  <si>
    <t>CERTIFICADO DE INGRESOS Y RETENCIONES</t>
  </si>
  <si>
    <t>PAPEL CONTAC X 20 M TRANSPARENTE</t>
  </si>
  <si>
    <t>PEGANTE EN BARRA 20-30 GR</t>
  </si>
  <si>
    <t>PORTAMINAS  0,5</t>
  </si>
  <si>
    <t>SERVILLETA CAFETERIA</t>
  </si>
  <si>
    <t>TACO POST IT MEDIANO</t>
  </si>
  <si>
    <t>TACO POST IT PEQUEÑO</t>
  </si>
  <si>
    <t>TAPA PLASTIFICADA OFICIO</t>
  </si>
  <si>
    <t>TOALLA PARA MANOS</t>
  </si>
  <si>
    <t>TRAPERO EN ALGODÓN</t>
  </si>
  <si>
    <t xml:space="preserve">VARSOL </t>
  </si>
  <si>
    <t>CORREO</t>
  </si>
  <si>
    <t>PUBLICACION DIARIO OFICIAL</t>
  </si>
  <si>
    <t>ARRENDAMIENTO</t>
  </si>
  <si>
    <t>BIENESTAR SOCIAL</t>
  </si>
  <si>
    <t>CAPACITACION</t>
  </si>
  <si>
    <t>MANTENIMIENTO EQUPOS</t>
  </si>
  <si>
    <t>MANTENIMIENTO BIENES</t>
  </si>
  <si>
    <t>MANTENIMIENTO VEHICULOS</t>
  </si>
  <si>
    <t xml:space="preserve">SEGUROS </t>
  </si>
  <si>
    <t>1.56.2.1.2</t>
  </si>
  <si>
    <t>1.56.2.2</t>
  </si>
  <si>
    <t>1.56.2.25</t>
  </si>
  <si>
    <t>1.56.3.12</t>
  </si>
  <si>
    <t xml:space="preserve">DESENGRASANTE CON OLOR </t>
  </si>
  <si>
    <t>1.56.2.27</t>
  </si>
  <si>
    <t>1.52.1.73</t>
  </si>
  <si>
    <t>1.56.3.6</t>
  </si>
  <si>
    <t>JABON LAVAPLATOS CREMA</t>
  </si>
  <si>
    <t>1.56.3.33.21</t>
  </si>
  <si>
    <t>1.61.4.4</t>
  </si>
  <si>
    <t>1.64.5.1.77</t>
  </si>
  <si>
    <t>1.61.4.6</t>
  </si>
  <si>
    <t>1.61.4.7</t>
  </si>
  <si>
    <t>1.61.4.4.144</t>
  </si>
  <si>
    <t>1.64.11.6</t>
  </si>
  <si>
    <t>1.52.2.33</t>
  </si>
  <si>
    <t>1.52.1.17</t>
  </si>
  <si>
    <t>1.52.1.56</t>
  </si>
  <si>
    <t>1.52.1.85</t>
  </si>
  <si>
    <t>1.52.1.13</t>
  </si>
  <si>
    <t>1.52.1.63</t>
  </si>
  <si>
    <t>1.52.2.22</t>
  </si>
  <si>
    <t>1.56.2.13</t>
  </si>
  <si>
    <t>1.56.3.20</t>
  </si>
  <si>
    <t>1.56.3.29</t>
  </si>
  <si>
    <t>1.50.4.9</t>
  </si>
  <si>
    <t>1.64.5.3</t>
  </si>
  <si>
    <t>ASESULFAME-K</t>
  </si>
  <si>
    <t>1.64.10.1</t>
  </si>
  <si>
    <t>2.32.7</t>
  </si>
  <si>
    <t>2.43.2</t>
  </si>
  <si>
    <t>2.35.3</t>
  </si>
  <si>
    <t>AUDITORIA</t>
  </si>
  <si>
    <t xml:space="preserve">SERVICIOS PROFESIONALES </t>
  </si>
  <si>
    <t>SERVICIO DE ASEO</t>
  </si>
  <si>
    <t>OTROS COMUNICACIÓN Y TRANPORTE</t>
  </si>
  <si>
    <t>TIQUETES AEREOS</t>
  </si>
  <si>
    <t>ALOJAMIENTO</t>
  </si>
  <si>
    <t>MANTENIMIENTO DE OTROS BIENES</t>
  </si>
  <si>
    <t xml:space="preserve">VIATICOS </t>
  </si>
  <si>
    <t>REPUESTOS EQUIPOS DE COMPUTO Y COMUNICACIÓN</t>
  </si>
  <si>
    <t xml:space="preserve">REPUESTOS VEHICULOS </t>
  </si>
  <si>
    <t>REPUESTOS VARIOS EQUIPOS</t>
  </si>
  <si>
    <t>2.10.8</t>
  </si>
  <si>
    <t>2.31.17</t>
  </si>
  <si>
    <t>TELEFONOS FIJOS</t>
  </si>
  <si>
    <t>1.36.1.2</t>
  </si>
  <si>
    <t>2.17.1</t>
  </si>
  <si>
    <t>2.25.2</t>
  </si>
  <si>
    <t>2.28.3</t>
  </si>
  <si>
    <t>2.31.7</t>
  </si>
  <si>
    <t>2.39.3</t>
  </si>
  <si>
    <t>2.36.1</t>
  </si>
  <si>
    <t>2.27.10</t>
  </si>
  <si>
    <t>2.24.1</t>
  </si>
  <si>
    <t>2.35.21</t>
  </si>
  <si>
    <t>ALQUILER AUDITORIO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</si>
</sst>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94\contabilidad\Contrataci&#243;n\Ordenes%20de%20Compras\Ordenes%20de%20compr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35 otrosi"/>
      <sheetName val="041"/>
      <sheetName val="042"/>
      <sheetName val="043"/>
      <sheetName val="044"/>
      <sheetName val="045"/>
      <sheetName val="046"/>
      <sheetName val="047"/>
      <sheetName val="048"/>
      <sheetName val="049"/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tabSelected="1" workbookViewId="0" topLeftCell="A1">
      <selection activeCell="B152" sqref="B152"/>
    </sheetView>
  </sheetViews>
  <sheetFormatPr defaultColWidth="11.421875" defaultRowHeight="12.75"/>
  <cols>
    <col min="1" max="1" width="13.28125" style="0" customWidth="1"/>
    <col min="2" max="2" width="50.7109375" style="0" customWidth="1"/>
    <col min="3" max="3" width="10.421875" style="7" bestFit="1" customWidth="1"/>
    <col min="4" max="4" width="11.421875" style="7" customWidth="1"/>
    <col min="5" max="5" width="12.7109375" style="0" bestFit="1" customWidth="1"/>
  </cols>
  <sheetData>
    <row r="1" ht="12.75">
      <c r="A1" s="1" t="s">
        <v>0</v>
      </c>
    </row>
    <row r="2" ht="12.75">
      <c r="A2" s="1" t="s">
        <v>119</v>
      </c>
    </row>
    <row r="3" ht="12.75">
      <c r="A3" s="1"/>
    </row>
    <row r="4" ht="12.75">
      <c r="A4" s="1" t="s">
        <v>117</v>
      </c>
    </row>
    <row r="6" spans="1:5" ht="12.75">
      <c r="A6" s="2" t="s">
        <v>1</v>
      </c>
      <c r="B6" s="2" t="s">
        <v>2</v>
      </c>
      <c r="C6" s="2"/>
      <c r="D6" s="2" t="s">
        <v>104</v>
      </c>
      <c r="E6" s="2" t="s">
        <v>106</v>
      </c>
    </row>
    <row r="7" spans="1:6" ht="12.75">
      <c r="A7" s="2" t="s">
        <v>3</v>
      </c>
      <c r="B7" s="1"/>
      <c r="C7" s="2"/>
      <c r="D7" s="2" t="s">
        <v>105</v>
      </c>
      <c r="E7" s="2" t="s">
        <v>107</v>
      </c>
      <c r="F7" s="4"/>
    </row>
    <row r="8" spans="1:7" ht="12.75">
      <c r="A8" t="s">
        <v>196</v>
      </c>
      <c r="B8" t="s">
        <v>141</v>
      </c>
      <c r="C8" s="7" t="s">
        <v>57</v>
      </c>
      <c r="D8" s="5">
        <f>12+36</f>
        <v>48</v>
      </c>
      <c r="E8" s="6">
        <v>286644</v>
      </c>
      <c r="G8" s="3"/>
    </row>
    <row r="9" spans="1:5" ht="12.75">
      <c r="A9" t="s">
        <v>216</v>
      </c>
      <c r="B9" t="s">
        <v>217</v>
      </c>
      <c r="C9" s="7" t="s">
        <v>17</v>
      </c>
      <c r="D9" s="5">
        <f>+'[1]043'!G88+36</f>
        <v>36</v>
      </c>
      <c r="E9" s="6">
        <v>998760</v>
      </c>
    </row>
    <row r="10" spans="1:5" ht="12.75">
      <c r="A10" t="s">
        <v>26</v>
      </c>
      <c r="B10" t="s">
        <v>96</v>
      </c>
      <c r="C10" s="7" t="s">
        <v>8</v>
      </c>
      <c r="D10" s="7">
        <v>110</v>
      </c>
      <c r="E10" s="3">
        <v>442860</v>
      </c>
    </row>
    <row r="11" spans="1:5" ht="12.75">
      <c r="A11" t="s">
        <v>200</v>
      </c>
      <c r="B11" t="s">
        <v>142</v>
      </c>
      <c r="C11" s="7" t="s">
        <v>23</v>
      </c>
      <c r="D11" s="5">
        <f>192+20</f>
        <v>212</v>
      </c>
      <c r="E11" s="6">
        <v>586232</v>
      </c>
    </row>
    <row r="12" spans="1:5" ht="12.75">
      <c r="A12" t="s">
        <v>4</v>
      </c>
      <c r="B12" t="s">
        <v>5</v>
      </c>
      <c r="C12" s="7" t="s">
        <v>17</v>
      </c>
      <c r="D12" s="5">
        <f>15+12</f>
        <v>27</v>
      </c>
      <c r="E12" s="6">
        <v>5916</v>
      </c>
    </row>
    <row r="13" spans="1:5" ht="12.75">
      <c r="A13" t="s">
        <v>209</v>
      </c>
      <c r="B13" t="s">
        <v>125</v>
      </c>
      <c r="C13" s="7" t="s">
        <v>23</v>
      </c>
      <c r="D13" s="5">
        <v>50</v>
      </c>
      <c r="E13" s="6">
        <v>197100</v>
      </c>
    </row>
    <row r="14" spans="1:5" ht="12.75">
      <c r="A14" t="s">
        <v>189</v>
      </c>
      <c r="B14" t="s">
        <v>143</v>
      </c>
      <c r="C14" s="7" t="s">
        <v>147</v>
      </c>
      <c r="D14" s="5">
        <f>8+24</f>
        <v>32</v>
      </c>
      <c r="E14" s="6">
        <v>111360</v>
      </c>
    </row>
    <row r="15" spans="1:5" ht="12.75">
      <c r="A15" t="s">
        <v>6</v>
      </c>
      <c r="B15" t="s">
        <v>7</v>
      </c>
      <c r="C15" s="7" t="s">
        <v>8</v>
      </c>
      <c r="D15" s="7">
        <v>24</v>
      </c>
      <c r="E15" s="3">
        <v>10032</v>
      </c>
    </row>
    <row r="16" spans="1:5" ht="12.75">
      <c r="A16" t="s">
        <v>58</v>
      </c>
      <c r="B16" t="s">
        <v>144</v>
      </c>
      <c r="C16" s="7" t="s">
        <v>68</v>
      </c>
      <c r="D16" s="5">
        <f>5+14</f>
        <v>19</v>
      </c>
      <c r="E16" s="6">
        <v>150974</v>
      </c>
    </row>
    <row r="17" spans="1:5" ht="12.75">
      <c r="A17" t="s">
        <v>9</v>
      </c>
      <c r="B17" t="s">
        <v>10</v>
      </c>
      <c r="C17" s="7" t="s">
        <v>8</v>
      </c>
      <c r="D17" s="7">
        <v>120</v>
      </c>
      <c r="E17" s="8">
        <v>504000</v>
      </c>
    </row>
    <row r="18" spans="1:5" ht="12.75">
      <c r="A18" t="s">
        <v>190</v>
      </c>
      <c r="B18" t="s">
        <v>59</v>
      </c>
      <c r="C18" s="7" t="s">
        <v>23</v>
      </c>
      <c r="D18" s="5">
        <f>100+30</f>
        <v>130</v>
      </c>
      <c r="E18" s="6">
        <v>235950</v>
      </c>
    </row>
    <row r="19" spans="1:6" ht="12.75">
      <c r="A19" t="s">
        <v>206</v>
      </c>
      <c r="B19" t="s">
        <v>126</v>
      </c>
      <c r="C19" s="7" t="s">
        <v>8</v>
      </c>
      <c r="D19" s="5">
        <v>20</v>
      </c>
      <c r="E19" s="6">
        <v>5220</v>
      </c>
      <c r="F19" s="4"/>
    </row>
    <row r="20" spans="1:6" ht="12.75">
      <c r="A20" t="s">
        <v>206</v>
      </c>
      <c r="B20" t="s">
        <v>127</v>
      </c>
      <c r="C20" s="7" t="s">
        <v>8</v>
      </c>
      <c r="D20" s="5">
        <v>12</v>
      </c>
      <c r="E20" s="6">
        <v>29928</v>
      </c>
      <c r="F20" s="4"/>
    </row>
    <row r="21" spans="1:6" ht="12.75">
      <c r="A21" t="s">
        <v>55</v>
      </c>
      <c r="B21" t="s">
        <v>145</v>
      </c>
      <c r="C21" s="7" t="s">
        <v>146</v>
      </c>
      <c r="D21" s="5">
        <f>204+40</f>
        <v>244</v>
      </c>
      <c r="E21" s="6">
        <v>1290404</v>
      </c>
      <c r="F21" s="4"/>
    </row>
    <row r="22" spans="1:6" ht="12.75">
      <c r="A22" t="s">
        <v>36</v>
      </c>
      <c r="B22" t="s">
        <v>128</v>
      </c>
      <c r="C22" s="7" t="s">
        <v>8</v>
      </c>
      <c r="D22" s="7">
        <v>50</v>
      </c>
      <c r="E22" s="3">
        <v>29700</v>
      </c>
      <c r="F22" s="4"/>
    </row>
    <row r="23" spans="1:6" ht="12.75">
      <c r="A23" t="s">
        <v>36</v>
      </c>
      <c r="B23" t="s">
        <v>102</v>
      </c>
      <c r="C23" s="7" t="s">
        <v>8</v>
      </c>
      <c r="D23" s="7">
        <v>1500</v>
      </c>
      <c r="E23" s="8">
        <v>1500000</v>
      </c>
      <c r="F23" s="9"/>
    </row>
    <row r="24" spans="1:6" ht="12.75">
      <c r="A24" t="s">
        <v>36</v>
      </c>
      <c r="B24" t="s">
        <v>129</v>
      </c>
      <c r="C24" s="7" t="s">
        <v>8</v>
      </c>
      <c r="D24" s="7">
        <v>50</v>
      </c>
      <c r="E24" s="8">
        <v>95700</v>
      </c>
      <c r="F24" s="9"/>
    </row>
    <row r="25" spans="1:6" ht="12.75">
      <c r="A25" t="s">
        <v>99</v>
      </c>
      <c r="B25" t="s">
        <v>98</v>
      </c>
      <c r="C25" s="7" t="s">
        <v>23</v>
      </c>
      <c r="D25" s="7">
        <v>200</v>
      </c>
      <c r="E25" s="8">
        <v>161000</v>
      </c>
      <c r="F25" s="9"/>
    </row>
    <row r="26" spans="1:6" ht="12.75">
      <c r="A26" t="s">
        <v>91</v>
      </c>
      <c r="B26" t="s">
        <v>140</v>
      </c>
      <c r="C26" s="7" t="s">
        <v>8</v>
      </c>
      <c r="D26" s="7">
        <v>550</v>
      </c>
      <c r="E26" s="8">
        <v>600000</v>
      </c>
      <c r="F26" s="9"/>
    </row>
    <row r="27" spans="1:6" ht="12.75">
      <c r="A27" t="s">
        <v>191</v>
      </c>
      <c r="B27" t="s">
        <v>61</v>
      </c>
      <c r="C27" s="7" t="s">
        <v>8</v>
      </c>
      <c r="D27" s="5">
        <f>8+12</f>
        <v>20</v>
      </c>
      <c r="E27" s="10">
        <v>26120</v>
      </c>
      <c r="F27" s="9"/>
    </row>
    <row r="28" spans="1:6" ht="12.75">
      <c r="A28" t="s">
        <v>36</v>
      </c>
      <c r="B28" t="s">
        <v>149</v>
      </c>
      <c r="C28" s="7" t="s">
        <v>8</v>
      </c>
      <c r="D28" s="5">
        <v>100</v>
      </c>
      <c r="E28" s="6">
        <f>25780+65250+38280</f>
        <v>129310</v>
      </c>
      <c r="F28" s="4"/>
    </row>
    <row r="29" spans="1:6" ht="12.75">
      <c r="A29" t="s">
        <v>195</v>
      </c>
      <c r="B29" t="s">
        <v>148</v>
      </c>
      <c r="C29" s="7" t="s">
        <v>8</v>
      </c>
      <c r="D29" s="5">
        <v>40</v>
      </c>
      <c r="E29" s="6">
        <v>593920</v>
      </c>
      <c r="F29" s="4"/>
    </row>
    <row r="30" spans="1:6" ht="12.75">
      <c r="A30" t="s">
        <v>82</v>
      </c>
      <c r="B30" t="s">
        <v>83</v>
      </c>
      <c r="C30" s="7" t="s">
        <v>8</v>
      </c>
      <c r="D30" s="7">
        <v>2</v>
      </c>
      <c r="E30" s="3">
        <v>132240</v>
      </c>
      <c r="F30" s="4"/>
    </row>
    <row r="31" spans="1:6" ht="12.75">
      <c r="A31" t="s">
        <v>11</v>
      </c>
      <c r="B31" t="s">
        <v>97</v>
      </c>
      <c r="C31" s="7" t="s">
        <v>8</v>
      </c>
      <c r="D31" s="5">
        <f>10+10</f>
        <v>20</v>
      </c>
      <c r="E31" s="6">
        <v>11700</v>
      </c>
      <c r="F31" s="4"/>
    </row>
    <row r="32" spans="1:6" ht="12.75">
      <c r="A32" t="s">
        <v>12</v>
      </c>
      <c r="B32" t="s">
        <v>13</v>
      </c>
      <c r="C32" s="7" t="s">
        <v>8</v>
      </c>
      <c r="D32" s="5">
        <f>10+28</f>
        <v>38</v>
      </c>
      <c r="E32" s="6">
        <v>129116</v>
      </c>
      <c r="F32" s="4"/>
    </row>
    <row r="33" spans="1:6" ht="12.75">
      <c r="A33" t="s">
        <v>15</v>
      </c>
      <c r="B33" t="s">
        <v>131</v>
      </c>
      <c r="C33" s="7" t="s">
        <v>8</v>
      </c>
      <c r="D33" s="5">
        <v>2</v>
      </c>
      <c r="E33" s="6">
        <v>208092</v>
      </c>
      <c r="F33" s="4"/>
    </row>
    <row r="34" spans="1:6" ht="12.75">
      <c r="A34" t="s">
        <v>15</v>
      </c>
      <c r="B34" t="s">
        <v>130</v>
      </c>
      <c r="C34" s="7" t="s">
        <v>8</v>
      </c>
      <c r="D34" s="5">
        <f>6+7</f>
        <v>13</v>
      </c>
      <c r="E34" s="6">
        <v>103168</v>
      </c>
      <c r="F34" s="4"/>
    </row>
    <row r="35" spans="1:6" ht="12.75">
      <c r="A35" t="s">
        <v>204</v>
      </c>
      <c r="B35" t="s">
        <v>160</v>
      </c>
      <c r="C35" s="7" t="s">
        <v>23</v>
      </c>
      <c r="D35" s="5">
        <f>10+48</f>
        <v>58</v>
      </c>
      <c r="E35" s="6">
        <v>400904</v>
      </c>
      <c r="F35" s="4"/>
    </row>
    <row r="36" spans="1:6" ht="12.75">
      <c r="A36" t="s">
        <v>192</v>
      </c>
      <c r="B36" t="s">
        <v>193</v>
      </c>
      <c r="C36" s="7" t="s">
        <v>8</v>
      </c>
      <c r="D36" s="5">
        <f>6+15</f>
        <v>21</v>
      </c>
      <c r="E36" s="6">
        <v>225330</v>
      </c>
      <c r="F36" s="4"/>
    </row>
    <row r="37" spans="1:6" ht="12.75">
      <c r="A37" t="s">
        <v>92</v>
      </c>
      <c r="B37" t="s">
        <v>151</v>
      </c>
      <c r="C37" s="7" t="s">
        <v>17</v>
      </c>
      <c r="D37" s="7">
        <v>100</v>
      </c>
      <c r="E37" s="8">
        <v>500000</v>
      </c>
      <c r="F37" s="4"/>
    </row>
    <row r="38" spans="1:6" ht="12.75">
      <c r="A38" t="s">
        <v>194</v>
      </c>
      <c r="B38" t="s">
        <v>152</v>
      </c>
      <c r="C38" s="7" t="s">
        <v>8</v>
      </c>
      <c r="D38" s="5">
        <f>10+10</f>
        <v>20</v>
      </c>
      <c r="E38" s="6">
        <v>69370</v>
      </c>
      <c r="F38" s="4"/>
    </row>
    <row r="39" spans="1:6" ht="12.75">
      <c r="A39" t="s">
        <v>16</v>
      </c>
      <c r="B39" t="s">
        <v>132</v>
      </c>
      <c r="C39" s="7" t="s">
        <v>8</v>
      </c>
      <c r="D39" s="7">
        <v>115</v>
      </c>
      <c r="E39" s="3">
        <f>7575+27450</f>
        <v>35025</v>
      </c>
      <c r="F39" s="4"/>
    </row>
    <row r="40" spans="1:6" ht="12.75">
      <c r="A40" t="s">
        <v>62</v>
      </c>
      <c r="B40" t="s">
        <v>63</v>
      </c>
      <c r="C40" s="7" t="s">
        <v>8</v>
      </c>
      <c r="D40" s="5">
        <f>15+15</f>
        <v>30</v>
      </c>
      <c r="E40" s="6">
        <v>5745</v>
      </c>
      <c r="F40" s="4"/>
    </row>
    <row r="41" spans="1:6" ht="12.75">
      <c r="A41" t="s">
        <v>64</v>
      </c>
      <c r="B41" t="s">
        <v>153</v>
      </c>
      <c r="C41" s="7" t="s">
        <v>23</v>
      </c>
      <c r="D41" s="5">
        <v>10</v>
      </c>
      <c r="E41" s="6">
        <v>13220</v>
      </c>
      <c r="F41" s="4"/>
    </row>
    <row r="42" spans="1:6" ht="12.75">
      <c r="A42" t="s">
        <v>36</v>
      </c>
      <c r="B42" t="s">
        <v>133</v>
      </c>
      <c r="C42" s="7" t="s">
        <v>23</v>
      </c>
      <c r="D42" s="5">
        <v>40</v>
      </c>
      <c r="E42" s="6">
        <v>111360</v>
      </c>
      <c r="F42" s="4"/>
    </row>
    <row r="43" spans="1:6" ht="12.75">
      <c r="A43" s="11" t="s">
        <v>60</v>
      </c>
      <c r="B43" t="s">
        <v>124</v>
      </c>
      <c r="C43" s="7" t="s">
        <v>8</v>
      </c>
      <c r="D43" s="5">
        <v>10</v>
      </c>
      <c r="E43" s="6">
        <v>15540</v>
      </c>
      <c r="F43" s="4"/>
    </row>
    <row r="44" spans="1:6" ht="12.75">
      <c r="A44" t="s">
        <v>113</v>
      </c>
      <c r="B44" t="s">
        <v>103</v>
      </c>
      <c r="C44" s="7" t="s">
        <v>17</v>
      </c>
      <c r="D44" s="5">
        <v>40</v>
      </c>
      <c r="E44" s="6">
        <v>54280</v>
      </c>
      <c r="F44" s="4"/>
    </row>
    <row r="45" spans="1:6" ht="12.75">
      <c r="A45" t="s">
        <v>18</v>
      </c>
      <c r="B45" t="s">
        <v>156</v>
      </c>
      <c r="C45" s="7" t="s">
        <v>17</v>
      </c>
      <c r="D45" s="5">
        <v>100</v>
      </c>
      <c r="E45" s="6">
        <v>34300</v>
      </c>
      <c r="F45" s="4"/>
    </row>
    <row r="46" spans="1:6" ht="12.75">
      <c r="A46" t="s">
        <v>19</v>
      </c>
      <c r="B46" t="s">
        <v>157</v>
      </c>
      <c r="C46" s="7" t="s">
        <v>17</v>
      </c>
      <c r="D46" s="5">
        <v>60</v>
      </c>
      <c r="E46" s="6">
        <v>192120</v>
      </c>
      <c r="F46" s="4"/>
    </row>
    <row r="47" spans="1:6" ht="12.75">
      <c r="A47" t="s">
        <v>20</v>
      </c>
      <c r="B47" t="s">
        <v>158</v>
      </c>
      <c r="C47" s="7" t="s">
        <v>17</v>
      </c>
      <c r="D47" s="7">
        <v>250</v>
      </c>
      <c r="E47" s="8">
        <v>375000</v>
      </c>
      <c r="F47" s="9"/>
    </row>
    <row r="48" spans="1:6" ht="12.75">
      <c r="A48" t="s">
        <v>65</v>
      </c>
      <c r="B48" t="s">
        <v>159</v>
      </c>
      <c r="C48" s="7" t="s">
        <v>66</v>
      </c>
      <c r="D48" s="5">
        <f>18+18+15</f>
        <v>51</v>
      </c>
      <c r="E48" s="6">
        <v>138030</v>
      </c>
      <c r="F48" s="4"/>
    </row>
    <row r="49" spans="1:6" ht="12.75">
      <c r="A49" t="s">
        <v>198</v>
      </c>
      <c r="B49" t="s">
        <v>197</v>
      </c>
      <c r="C49" s="7" t="s">
        <v>8</v>
      </c>
      <c r="D49" s="5">
        <f>+'[1]011'!G66+5</f>
        <v>5</v>
      </c>
      <c r="E49" s="6">
        <v>165690</v>
      </c>
      <c r="F49" s="4"/>
    </row>
    <row r="50" spans="1:6" ht="12.75">
      <c r="A50" t="s">
        <v>67</v>
      </c>
      <c r="B50" t="s">
        <v>161</v>
      </c>
      <c r="C50" s="7" t="s">
        <v>68</v>
      </c>
      <c r="D50" s="5">
        <f>8+16</f>
        <v>24</v>
      </c>
      <c r="E50" s="6">
        <v>159616</v>
      </c>
      <c r="F50" s="4"/>
    </row>
    <row r="51" spans="1:6" ht="12.75">
      <c r="A51" t="s">
        <v>21</v>
      </c>
      <c r="B51" t="s">
        <v>22</v>
      </c>
      <c r="C51" s="7" t="s">
        <v>23</v>
      </c>
      <c r="D51" s="5">
        <v>180</v>
      </c>
      <c r="E51" s="6">
        <v>103320</v>
      </c>
      <c r="F51" s="4"/>
    </row>
    <row r="52" spans="1:6" ht="12.75">
      <c r="A52" t="s">
        <v>24</v>
      </c>
      <c r="B52" t="s">
        <v>25</v>
      </c>
      <c r="C52" s="7" t="s">
        <v>8</v>
      </c>
      <c r="D52" s="5">
        <v>24</v>
      </c>
      <c r="E52" s="6">
        <v>13080</v>
      </c>
      <c r="F52" s="4"/>
    </row>
    <row r="53" spans="1:6" ht="12.75">
      <c r="A53" t="s">
        <v>27</v>
      </c>
      <c r="B53" t="s">
        <v>163</v>
      </c>
      <c r="C53" s="7" t="s">
        <v>8</v>
      </c>
      <c r="D53" s="7">
        <v>70</v>
      </c>
      <c r="E53" s="3">
        <v>89320</v>
      </c>
      <c r="F53" s="4"/>
    </row>
    <row r="54" spans="1:6" ht="12.75">
      <c r="A54" t="s">
        <v>120</v>
      </c>
      <c r="B54" t="s">
        <v>121</v>
      </c>
      <c r="C54" s="7" t="s">
        <v>8</v>
      </c>
      <c r="D54" s="5">
        <f>22+8</f>
        <v>30</v>
      </c>
      <c r="E54" s="6">
        <v>57532</v>
      </c>
      <c r="F54" s="4"/>
    </row>
    <row r="55" spans="1:6" ht="12.75">
      <c r="A55" t="s">
        <v>69</v>
      </c>
      <c r="B55" t="s">
        <v>70</v>
      </c>
      <c r="C55" s="7" t="s">
        <v>14</v>
      </c>
      <c r="D55" s="5">
        <f>24+8</f>
        <v>32</v>
      </c>
      <c r="E55" s="6">
        <v>75336</v>
      </c>
      <c r="F55" s="4"/>
    </row>
    <row r="56" spans="1:6" ht="12.75">
      <c r="A56" t="s">
        <v>212</v>
      </c>
      <c r="B56" t="s">
        <v>164</v>
      </c>
      <c r="C56" s="7" t="s">
        <v>8</v>
      </c>
      <c r="D56" s="5">
        <f>10+24</f>
        <v>34</v>
      </c>
      <c r="E56" s="6">
        <v>122264</v>
      </c>
      <c r="F56" s="4"/>
    </row>
    <row r="57" spans="1:6" ht="12.75">
      <c r="A57" t="s">
        <v>78</v>
      </c>
      <c r="B57" t="s">
        <v>79</v>
      </c>
      <c r="C57" s="7" t="s">
        <v>8</v>
      </c>
      <c r="D57" s="7">
        <v>4</v>
      </c>
      <c r="E57" s="3">
        <v>1444668</v>
      </c>
      <c r="F57" s="4"/>
    </row>
    <row r="58" spans="1:6" ht="12.75">
      <c r="A58" t="s">
        <v>213</v>
      </c>
      <c r="B58" t="s">
        <v>122</v>
      </c>
      <c r="C58" s="7" t="s">
        <v>8</v>
      </c>
      <c r="D58" s="5">
        <f>10+10</f>
        <v>20</v>
      </c>
      <c r="E58" s="6">
        <v>86490</v>
      </c>
      <c r="F58" s="4"/>
    </row>
    <row r="59" spans="1:6" ht="12.75">
      <c r="A59" t="s">
        <v>210</v>
      </c>
      <c r="B59" t="s">
        <v>134</v>
      </c>
      <c r="C59" s="7" t="s">
        <v>8</v>
      </c>
      <c r="D59" s="7">
        <v>15</v>
      </c>
      <c r="E59" s="3">
        <v>27315</v>
      </c>
      <c r="F59" s="4"/>
    </row>
    <row r="60" spans="1:6" ht="12.75">
      <c r="A60" t="s">
        <v>28</v>
      </c>
      <c r="B60" t="s">
        <v>165</v>
      </c>
      <c r="C60" s="7" t="s">
        <v>8</v>
      </c>
      <c r="D60" s="7">
        <v>12</v>
      </c>
      <c r="E60" s="3">
        <v>9912</v>
      </c>
      <c r="F60" s="4"/>
    </row>
    <row r="61" spans="1:6" ht="12.75">
      <c r="A61" t="s">
        <v>29</v>
      </c>
      <c r="B61" t="s">
        <v>166</v>
      </c>
      <c r="C61" s="7" t="s">
        <v>8</v>
      </c>
      <c r="D61" s="7">
        <v>24</v>
      </c>
      <c r="E61" s="3">
        <v>20532</v>
      </c>
      <c r="F61" s="4"/>
    </row>
    <row r="62" spans="1:6" ht="12.75">
      <c r="A62" t="s">
        <v>36</v>
      </c>
      <c r="B62" t="s">
        <v>135</v>
      </c>
      <c r="C62" s="7" t="s">
        <v>8</v>
      </c>
      <c r="D62" s="5">
        <v>3</v>
      </c>
      <c r="E62" s="6">
        <v>104400</v>
      </c>
      <c r="F62" s="4"/>
    </row>
    <row r="63" spans="1:6" ht="12.75">
      <c r="A63" t="s">
        <v>215</v>
      </c>
      <c r="B63" t="s">
        <v>56</v>
      </c>
      <c r="C63" s="7" t="s">
        <v>23</v>
      </c>
      <c r="D63" s="5">
        <f>30+30</f>
        <v>60</v>
      </c>
      <c r="E63" s="6">
        <v>42480</v>
      </c>
      <c r="F63" s="4"/>
    </row>
    <row r="64" spans="1:6" ht="12.75">
      <c r="A64" t="s">
        <v>16</v>
      </c>
      <c r="B64" t="s">
        <v>30</v>
      </c>
      <c r="C64" s="7" t="s">
        <v>8</v>
      </c>
      <c r="D64" s="7">
        <v>60</v>
      </c>
      <c r="E64" s="3">
        <v>41760</v>
      </c>
      <c r="F64" s="4"/>
    </row>
    <row r="65" spans="1:6" ht="12.75">
      <c r="A65" t="s">
        <v>60</v>
      </c>
      <c r="B65" t="s">
        <v>123</v>
      </c>
      <c r="C65" s="7" t="s">
        <v>31</v>
      </c>
      <c r="D65" s="5">
        <f>20+24</f>
        <v>44</v>
      </c>
      <c r="E65" s="6">
        <v>355256</v>
      </c>
      <c r="F65" s="4"/>
    </row>
    <row r="66" spans="1:6" ht="12.75">
      <c r="A66" t="s">
        <v>32</v>
      </c>
      <c r="B66" t="s">
        <v>33</v>
      </c>
      <c r="C66" s="7" t="s">
        <v>167</v>
      </c>
      <c r="D66" s="7">
        <v>310</v>
      </c>
      <c r="E66" s="3">
        <v>2756850</v>
      </c>
      <c r="F66" s="4"/>
    </row>
    <row r="67" spans="1:6" ht="12.75">
      <c r="A67" t="s">
        <v>34</v>
      </c>
      <c r="B67" t="s">
        <v>35</v>
      </c>
      <c r="C67" s="7" t="s">
        <v>167</v>
      </c>
      <c r="D67" s="7">
        <v>30</v>
      </c>
      <c r="E67" s="3">
        <v>319320</v>
      </c>
      <c r="F67" s="4"/>
    </row>
    <row r="68" spans="1:6" ht="12.75">
      <c r="A68" t="s">
        <v>37</v>
      </c>
      <c r="B68" t="s">
        <v>170</v>
      </c>
      <c r="C68" s="7" t="s">
        <v>168</v>
      </c>
      <c r="D68" s="5">
        <f>4+3</f>
        <v>7</v>
      </c>
      <c r="E68" s="6">
        <v>333157</v>
      </c>
      <c r="F68" s="4"/>
    </row>
    <row r="69" spans="1:6" ht="12.75">
      <c r="A69" t="s">
        <v>203</v>
      </c>
      <c r="B69" t="s">
        <v>71</v>
      </c>
      <c r="C69" s="7" t="s">
        <v>168</v>
      </c>
      <c r="D69" s="5">
        <f>+'[1]046'!G61+204</f>
        <v>204</v>
      </c>
      <c r="E69" s="6">
        <v>1996164</v>
      </c>
      <c r="F69" s="4"/>
    </row>
    <row r="70" spans="1:6" ht="12.75">
      <c r="A70" t="s">
        <v>199</v>
      </c>
      <c r="B70" t="s">
        <v>72</v>
      </c>
      <c r="C70" s="7" t="s">
        <v>168</v>
      </c>
      <c r="D70" s="5">
        <f>+'[1]009'!G62+50</f>
        <v>50</v>
      </c>
      <c r="E70" s="6">
        <v>138950</v>
      </c>
      <c r="F70" s="4"/>
    </row>
    <row r="71" spans="1:6" ht="12.75">
      <c r="A71" t="s">
        <v>36</v>
      </c>
      <c r="B71" t="s">
        <v>154</v>
      </c>
      <c r="C71" s="7" t="s">
        <v>17</v>
      </c>
      <c r="D71" s="7">
        <v>3</v>
      </c>
      <c r="E71" s="8">
        <v>900000</v>
      </c>
      <c r="F71" s="4"/>
    </row>
    <row r="72" spans="1:6" ht="12.75">
      <c r="A72" t="s">
        <v>207</v>
      </c>
      <c r="B72" t="s">
        <v>155</v>
      </c>
      <c r="C72" s="7" t="s">
        <v>17</v>
      </c>
      <c r="D72" s="5">
        <v>4</v>
      </c>
      <c r="E72" s="3">
        <v>234320</v>
      </c>
      <c r="F72" s="4"/>
    </row>
    <row r="73" spans="1:6" ht="12.75">
      <c r="A73" t="s">
        <v>38</v>
      </c>
      <c r="B73" t="s">
        <v>171</v>
      </c>
      <c r="C73" s="7" t="s">
        <v>8</v>
      </c>
      <c r="D73" s="7">
        <v>44</v>
      </c>
      <c r="E73" s="3">
        <v>111476</v>
      </c>
      <c r="F73" s="4"/>
    </row>
    <row r="74" spans="1:6" ht="12.75">
      <c r="A74" t="s">
        <v>211</v>
      </c>
      <c r="B74" t="s">
        <v>136</v>
      </c>
      <c r="C74" s="7" t="s">
        <v>8</v>
      </c>
      <c r="D74" s="7">
        <v>13</v>
      </c>
      <c r="E74" s="3">
        <v>110084</v>
      </c>
      <c r="F74" s="4"/>
    </row>
    <row r="75" spans="1:6" ht="12.75">
      <c r="A75" t="s">
        <v>39</v>
      </c>
      <c r="B75" t="s">
        <v>172</v>
      </c>
      <c r="C75" s="7" t="s">
        <v>8</v>
      </c>
      <c r="D75" s="7">
        <v>100</v>
      </c>
      <c r="E75" s="3">
        <v>118920</v>
      </c>
      <c r="F75" s="4"/>
    </row>
    <row r="76" spans="1:6" ht="12.75">
      <c r="A76" t="s">
        <v>109</v>
      </c>
      <c r="B76" t="s">
        <v>108</v>
      </c>
      <c r="C76" s="7" t="s">
        <v>8</v>
      </c>
      <c r="D76" s="5">
        <v>6</v>
      </c>
      <c r="E76" s="6">
        <v>10302</v>
      </c>
      <c r="F76" s="4"/>
    </row>
    <row r="77" spans="1:6" ht="12.75">
      <c r="A77" t="s">
        <v>101</v>
      </c>
      <c r="B77" t="s">
        <v>100</v>
      </c>
      <c r="C77" s="7" t="s">
        <v>8</v>
      </c>
      <c r="D77" s="7">
        <v>20</v>
      </c>
      <c r="E77" s="8">
        <v>12000</v>
      </c>
      <c r="F77" s="4"/>
    </row>
    <row r="78" spans="1:6" ht="12.75">
      <c r="A78" t="s">
        <v>40</v>
      </c>
      <c r="B78" t="s">
        <v>41</v>
      </c>
      <c r="C78" s="7" t="s">
        <v>8</v>
      </c>
      <c r="D78" s="7">
        <v>54</v>
      </c>
      <c r="E78" s="3">
        <v>60966</v>
      </c>
      <c r="F78" s="4"/>
    </row>
    <row r="79" spans="1:6" ht="12.75">
      <c r="A79" t="s">
        <v>42</v>
      </c>
      <c r="B79" t="s">
        <v>43</v>
      </c>
      <c r="C79" s="7" t="s">
        <v>8</v>
      </c>
      <c r="D79" s="7">
        <v>50</v>
      </c>
      <c r="E79" s="8">
        <v>75000</v>
      </c>
      <c r="F79" s="4"/>
    </row>
    <row r="80" spans="1:6" ht="12.75">
      <c r="A80" t="s">
        <v>201</v>
      </c>
      <c r="B80" t="s">
        <v>173</v>
      </c>
      <c r="C80" s="7" t="s">
        <v>23</v>
      </c>
      <c r="D80" s="5">
        <f>+'[1]048'!G82+192</f>
        <v>192</v>
      </c>
      <c r="E80" s="10">
        <v>239088</v>
      </c>
      <c r="F80" s="4"/>
    </row>
    <row r="81" spans="1:6" ht="12.75">
      <c r="A81" t="s">
        <v>44</v>
      </c>
      <c r="B81" t="s">
        <v>45</v>
      </c>
      <c r="C81" s="7" t="s">
        <v>8</v>
      </c>
      <c r="D81" s="7">
        <v>1500</v>
      </c>
      <c r="E81" s="3">
        <v>73500</v>
      </c>
      <c r="F81" s="4"/>
    </row>
    <row r="82" spans="1:6" ht="12.75">
      <c r="A82" t="s">
        <v>46</v>
      </c>
      <c r="B82" t="s">
        <v>47</v>
      </c>
      <c r="C82" s="7" t="s">
        <v>8</v>
      </c>
      <c r="D82" s="7">
        <v>500</v>
      </c>
      <c r="E82" s="3">
        <v>39500</v>
      </c>
      <c r="F82" s="4"/>
    </row>
    <row r="83" spans="1:6" ht="12.75">
      <c r="A83" t="s">
        <v>48</v>
      </c>
      <c r="B83" t="s">
        <v>49</v>
      </c>
      <c r="C83" s="7" t="s">
        <v>8</v>
      </c>
      <c r="D83" s="7">
        <v>150</v>
      </c>
      <c r="E83" s="3">
        <v>15600</v>
      </c>
      <c r="F83" s="4"/>
    </row>
    <row r="84" spans="1:6" ht="12.75">
      <c r="A84" t="s">
        <v>50</v>
      </c>
      <c r="B84" t="s">
        <v>51</v>
      </c>
      <c r="C84" s="7" t="s">
        <v>8</v>
      </c>
      <c r="D84" s="7">
        <v>250</v>
      </c>
      <c r="E84" s="3">
        <v>25000</v>
      </c>
      <c r="F84" s="4"/>
    </row>
    <row r="85" spans="1:6" ht="12.75">
      <c r="A85" t="s">
        <v>52</v>
      </c>
      <c r="B85" t="s">
        <v>53</v>
      </c>
      <c r="C85" s="7" t="s">
        <v>8</v>
      </c>
      <c r="D85" s="7">
        <v>250</v>
      </c>
      <c r="E85" s="8">
        <v>25000</v>
      </c>
      <c r="F85" s="4"/>
    </row>
    <row r="86" spans="1:6" ht="12.75">
      <c r="A86" t="s">
        <v>208</v>
      </c>
      <c r="B86" t="s">
        <v>174</v>
      </c>
      <c r="C86" s="7" t="s">
        <v>8</v>
      </c>
      <c r="D86" s="7">
        <v>90</v>
      </c>
      <c r="E86" s="3">
        <v>89340</v>
      </c>
      <c r="F86" s="4"/>
    </row>
    <row r="87" spans="1:6" ht="12.75">
      <c r="A87" t="s">
        <v>208</v>
      </c>
      <c r="B87" t="s">
        <v>175</v>
      </c>
      <c r="C87" s="7" t="s">
        <v>8</v>
      </c>
      <c r="D87" s="7">
        <v>50</v>
      </c>
      <c r="E87" s="3">
        <v>26700</v>
      </c>
      <c r="F87" s="4"/>
    </row>
    <row r="88" spans="1:6" ht="12.75">
      <c r="A88" t="s">
        <v>36</v>
      </c>
      <c r="B88" t="s">
        <v>176</v>
      </c>
      <c r="C88" s="7" t="s">
        <v>8</v>
      </c>
      <c r="D88" s="7">
        <v>1000</v>
      </c>
      <c r="E88" s="8">
        <v>1000000</v>
      </c>
      <c r="F88" s="4"/>
    </row>
    <row r="89" spans="1:6" ht="12.75">
      <c r="A89" t="s">
        <v>205</v>
      </c>
      <c r="B89" t="s">
        <v>137</v>
      </c>
      <c r="C89" s="7" t="s">
        <v>8</v>
      </c>
      <c r="D89" s="7">
        <v>13</v>
      </c>
      <c r="E89" s="3">
        <v>44486</v>
      </c>
      <c r="F89" s="4"/>
    </row>
    <row r="90" spans="1:6" ht="12.75">
      <c r="A90" t="s">
        <v>202</v>
      </c>
      <c r="B90" t="s">
        <v>177</v>
      </c>
      <c r="C90" s="7" t="s">
        <v>23</v>
      </c>
      <c r="D90" s="5">
        <f>+'[1]009'!G88+100</f>
        <v>100</v>
      </c>
      <c r="E90" s="6">
        <v>1492452</v>
      </c>
      <c r="F90" s="4"/>
    </row>
    <row r="91" spans="1:6" ht="12.75">
      <c r="A91" t="s">
        <v>82</v>
      </c>
      <c r="B91" t="s">
        <v>138</v>
      </c>
      <c r="C91" s="7" t="s">
        <v>8</v>
      </c>
      <c r="D91" s="7">
        <v>2</v>
      </c>
      <c r="E91" s="3">
        <v>288840</v>
      </c>
      <c r="F91" s="4"/>
    </row>
    <row r="92" spans="1:6" ht="12.75">
      <c r="A92" t="s">
        <v>82</v>
      </c>
      <c r="B92" t="s">
        <v>139</v>
      </c>
      <c r="C92" s="7" t="s">
        <v>8</v>
      </c>
      <c r="D92" s="7">
        <v>5</v>
      </c>
      <c r="E92" s="3">
        <v>1387940</v>
      </c>
      <c r="F92" s="4"/>
    </row>
    <row r="93" spans="1:6" ht="12.75">
      <c r="A93" t="s">
        <v>82</v>
      </c>
      <c r="B93" t="s">
        <v>110</v>
      </c>
      <c r="C93" s="7" t="s">
        <v>8</v>
      </c>
      <c r="D93" s="7">
        <v>18</v>
      </c>
      <c r="E93" s="3">
        <v>1231520</v>
      </c>
      <c r="F93" s="4"/>
    </row>
    <row r="94" spans="1:6" ht="12.75">
      <c r="A94" t="s">
        <v>84</v>
      </c>
      <c r="B94" t="s">
        <v>87</v>
      </c>
      <c r="C94" s="7" t="s">
        <v>8</v>
      </c>
      <c r="D94" s="7">
        <v>1</v>
      </c>
      <c r="E94" s="3">
        <v>1400000</v>
      </c>
      <c r="F94" s="4"/>
    </row>
    <row r="95" spans="1:6" ht="12.75">
      <c r="A95" t="s">
        <v>84</v>
      </c>
      <c r="B95" t="s">
        <v>86</v>
      </c>
      <c r="C95" s="7" t="s">
        <v>8</v>
      </c>
      <c r="D95" s="7">
        <v>1</v>
      </c>
      <c r="E95" s="3">
        <v>1400000</v>
      </c>
      <c r="F95" s="4"/>
    </row>
    <row r="96" spans="1:6" ht="12.75">
      <c r="A96" t="s">
        <v>84</v>
      </c>
      <c r="B96" t="s">
        <v>112</v>
      </c>
      <c r="C96" s="7" t="s">
        <v>8</v>
      </c>
      <c r="D96" s="7">
        <v>1</v>
      </c>
      <c r="E96" s="3">
        <v>1400000</v>
      </c>
      <c r="F96" s="4"/>
    </row>
    <row r="97" spans="1:6" ht="12.75">
      <c r="A97" t="s">
        <v>84</v>
      </c>
      <c r="B97" t="s">
        <v>85</v>
      </c>
      <c r="C97" s="7" t="s">
        <v>8</v>
      </c>
      <c r="D97" s="7">
        <v>2</v>
      </c>
      <c r="E97" s="3">
        <v>800000</v>
      </c>
      <c r="F97" s="4"/>
    </row>
    <row r="98" spans="1:6" ht="12.75">
      <c r="A98" t="s">
        <v>84</v>
      </c>
      <c r="B98" t="s">
        <v>88</v>
      </c>
      <c r="C98" s="7" t="s">
        <v>8</v>
      </c>
      <c r="D98" s="7">
        <v>6</v>
      </c>
      <c r="E98" s="8">
        <v>1200000</v>
      </c>
      <c r="F98" s="4"/>
    </row>
    <row r="99" spans="1:6" ht="12.75">
      <c r="A99" t="s">
        <v>89</v>
      </c>
      <c r="B99" t="s">
        <v>90</v>
      </c>
      <c r="C99" s="7" t="s">
        <v>8</v>
      </c>
      <c r="D99" s="7">
        <v>2</v>
      </c>
      <c r="E99" s="3">
        <v>277240</v>
      </c>
      <c r="F99" s="4"/>
    </row>
    <row r="100" spans="1:6" ht="12.75">
      <c r="A100" t="s">
        <v>73</v>
      </c>
      <c r="B100" t="s">
        <v>178</v>
      </c>
      <c r="C100" s="7" t="s">
        <v>8</v>
      </c>
      <c r="D100" s="5">
        <f>+'[1]009'!G106+5</f>
        <v>5</v>
      </c>
      <c r="E100" s="6">
        <v>86564</v>
      </c>
      <c r="F100" s="4"/>
    </row>
    <row r="101" spans="1:6" ht="12.75">
      <c r="A101" t="s">
        <v>214</v>
      </c>
      <c r="B101" t="s">
        <v>179</v>
      </c>
      <c r="C101" s="7" t="s">
        <v>14</v>
      </c>
      <c r="D101" s="5">
        <f>+'[1]043'!G114+10</f>
        <v>10</v>
      </c>
      <c r="E101" s="6">
        <v>67600</v>
      </c>
      <c r="F101" s="4"/>
    </row>
    <row r="102" spans="1:6" ht="12.75">
      <c r="A102" t="s">
        <v>218</v>
      </c>
      <c r="B102" t="s">
        <v>74</v>
      </c>
      <c r="C102" s="7" t="s">
        <v>75</v>
      </c>
      <c r="D102" s="5">
        <f>+'[1]012'!G112+15</f>
        <v>15</v>
      </c>
      <c r="E102" s="6">
        <v>117450</v>
      </c>
      <c r="F102" s="4"/>
    </row>
    <row r="103" spans="1:6" ht="12.75">
      <c r="A103" t="s">
        <v>115</v>
      </c>
      <c r="B103" t="s">
        <v>54</v>
      </c>
      <c r="C103" s="7" t="s">
        <v>8</v>
      </c>
      <c r="D103" s="7">
        <v>1</v>
      </c>
      <c r="E103" s="8">
        <v>7500000</v>
      </c>
      <c r="F103" s="4"/>
    </row>
    <row r="104" spans="1:6" ht="12.75">
      <c r="A104" t="s">
        <v>36</v>
      </c>
      <c r="B104" t="s">
        <v>169</v>
      </c>
      <c r="C104" s="7" t="s">
        <v>8</v>
      </c>
      <c r="D104" s="7">
        <v>1</v>
      </c>
      <c r="E104" s="3">
        <v>200000</v>
      </c>
      <c r="F104" s="4"/>
    </row>
    <row r="105" spans="1:6" ht="12.75">
      <c r="A105" t="s">
        <v>76</v>
      </c>
      <c r="B105" t="s">
        <v>150</v>
      </c>
      <c r="C105" s="7" t="s">
        <v>77</v>
      </c>
      <c r="D105" s="7">
        <v>1</v>
      </c>
      <c r="E105" s="3">
        <v>24000000</v>
      </c>
      <c r="F105" s="4"/>
    </row>
    <row r="106" spans="1:6" ht="12.75">
      <c r="A106" t="s">
        <v>114</v>
      </c>
      <c r="B106" t="s">
        <v>95</v>
      </c>
      <c r="C106" s="7" t="s">
        <v>8</v>
      </c>
      <c r="D106" s="7">
        <v>1</v>
      </c>
      <c r="E106" s="3">
        <v>9000000</v>
      </c>
      <c r="F106" s="4"/>
    </row>
    <row r="107" spans="1:6" ht="12.75">
      <c r="A107" t="s">
        <v>93</v>
      </c>
      <c r="B107" t="s">
        <v>162</v>
      </c>
      <c r="C107" s="7" t="s">
        <v>8</v>
      </c>
      <c r="D107" s="7">
        <v>1</v>
      </c>
      <c r="E107" s="3">
        <v>23000000</v>
      </c>
      <c r="F107" s="4"/>
    </row>
    <row r="108" spans="1:6" ht="12.75">
      <c r="A108" t="s">
        <v>116</v>
      </c>
      <c r="B108" t="s">
        <v>80</v>
      </c>
      <c r="C108" s="7" t="s">
        <v>8</v>
      </c>
      <c r="D108" s="7">
        <v>1</v>
      </c>
      <c r="E108" s="3">
        <v>6000000</v>
      </c>
      <c r="F108" s="4"/>
    </row>
    <row r="109" spans="1:6" ht="12.75">
      <c r="A109" t="s">
        <v>93</v>
      </c>
      <c r="B109" t="s">
        <v>230</v>
      </c>
      <c r="C109" s="7" t="s">
        <v>8</v>
      </c>
      <c r="D109" s="7">
        <v>1</v>
      </c>
      <c r="E109" s="3">
        <v>5000000</v>
      </c>
      <c r="F109" s="4"/>
    </row>
    <row r="110" spans="1:6" ht="12.75">
      <c r="A110" t="s">
        <v>94</v>
      </c>
      <c r="B110" t="s">
        <v>232</v>
      </c>
      <c r="C110" s="7" t="s">
        <v>8</v>
      </c>
      <c r="D110" s="7">
        <v>1</v>
      </c>
      <c r="E110" s="3">
        <v>13000000</v>
      </c>
      <c r="F110" s="4"/>
    </row>
    <row r="111" spans="1:6" ht="12.75">
      <c r="A111" t="s">
        <v>81</v>
      </c>
      <c r="B111" t="s">
        <v>231</v>
      </c>
      <c r="C111" s="7" t="s">
        <v>8</v>
      </c>
      <c r="D111" s="7">
        <v>1</v>
      </c>
      <c r="E111" s="3">
        <v>2000000</v>
      </c>
      <c r="F111" s="4"/>
    </row>
    <row r="112" spans="1:6" ht="12.75">
      <c r="A112" t="s">
        <v>236</v>
      </c>
      <c r="B112" t="s">
        <v>235</v>
      </c>
      <c r="C112" s="7" t="s">
        <v>8</v>
      </c>
      <c r="D112" s="7">
        <v>5</v>
      </c>
      <c r="E112" s="3">
        <v>3200000</v>
      </c>
      <c r="F112" s="4"/>
    </row>
    <row r="113" spans="1:6" ht="12.75">
      <c r="A113" t="s">
        <v>93</v>
      </c>
      <c r="B113" t="s">
        <v>111</v>
      </c>
      <c r="C113" s="7" t="s">
        <v>8</v>
      </c>
      <c r="D113" s="7">
        <v>5</v>
      </c>
      <c r="E113" s="3">
        <v>2000000</v>
      </c>
      <c r="F113" s="4"/>
    </row>
    <row r="114" spans="1:6" ht="12.75">
      <c r="A114" t="s">
        <v>220</v>
      </c>
      <c r="B114" t="s">
        <v>227</v>
      </c>
      <c r="C114" s="7" t="s">
        <v>8</v>
      </c>
      <c r="D114" s="7">
        <v>1</v>
      </c>
      <c r="E114" s="3">
        <v>3000000</v>
      </c>
      <c r="F114" s="4"/>
    </row>
    <row r="115" spans="1:6" ht="12.75">
      <c r="A115" t="s">
        <v>220</v>
      </c>
      <c r="B115" t="s">
        <v>246</v>
      </c>
      <c r="C115" s="7" t="s">
        <v>8</v>
      </c>
      <c r="D115" s="7">
        <v>1</v>
      </c>
      <c r="E115" s="3">
        <v>50000000</v>
      </c>
      <c r="F115" s="4"/>
    </row>
    <row r="116" spans="1:6" ht="12.75">
      <c r="A116" t="s">
        <v>220</v>
      </c>
      <c r="B116" t="s">
        <v>182</v>
      </c>
      <c r="C116" s="7" t="s">
        <v>8</v>
      </c>
      <c r="D116" s="7">
        <v>1</v>
      </c>
      <c r="E116" s="3">
        <f>95000000+19000000</f>
        <v>114000000</v>
      </c>
      <c r="F116" s="4"/>
    </row>
    <row r="117" spans="1:6" ht="12.75">
      <c r="A117" t="s">
        <v>234</v>
      </c>
      <c r="B117" t="s">
        <v>222</v>
      </c>
      <c r="C117" s="7" t="s">
        <v>8</v>
      </c>
      <c r="D117" s="7">
        <v>1</v>
      </c>
      <c r="E117" s="3">
        <v>15000000</v>
      </c>
      <c r="F117" s="4"/>
    </row>
    <row r="118" spans="1:6" ht="12.75">
      <c r="A118" t="s">
        <v>237</v>
      </c>
      <c r="B118" t="s">
        <v>183</v>
      </c>
      <c r="C118" s="7" t="s">
        <v>8</v>
      </c>
      <c r="D118" s="7">
        <v>1</v>
      </c>
      <c r="E118" s="3">
        <v>50000000</v>
      </c>
      <c r="F118" s="4"/>
    </row>
    <row r="119" spans="1:6" ht="12.75">
      <c r="A119" t="s">
        <v>242</v>
      </c>
      <c r="B119" t="s">
        <v>184</v>
      </c>
      <c r="C119" s="7" t="s">
        <v>8</v>
      </c>
      <c r="D119" s="7">
        <v>1</v>
      </c>
      <c r="E119" s="3">
        <f>40000000+37000000</f>
        <v>77000000</v>
      </c>
      <c r="F119" s="4"/>
    </row>
    <row r="120" spans="1:6" ht="12.75">
      <c r="A120" t="s">
        <v>219</v>
      </c>
      <c r="B120" t="s">
        <v>180</v>
      </c>
      <c r="C120" s="7" t="s">
        <v>8</v>
      </c>
      <c r="D120" s="7">
        <v>1</v>
      </c>
      <c r="E120" s="3">
        <v>9000000</v>
      </c>
      <c r="F120" s="4"/>
    </row>
    <row r="121" spans="1:6" ht="12.75">
      <c r="A121" t="s">
        <v>244</v>
      </c>
      <c r="B121" t="s">
        <v>186</v>
      </c>
      <c r="C121" s="7" t="s">
        <v>8</v>
      </c>
      <c r="D121" s="7">
        <v>1</v>
      </c>
      <c r="E121" s="3">
        <f>30000000+20000000</f>
        <v>50000000</v>
      </c>
      <c r="F121" s="4"/>
    </row>
    <row r="122" spans="1:6" ht="12.75">
      <c r="A122" t="s">
        <v>244</v>
      </c>
      <c r="B122" t="s">
        <v>228</v>
      </c>
      <c r="C122" s="7" t="s">
        <v>8</v>
      </c>
      <c r="D122" s="7">
        <v>1</v>
      </c>
      <c r="E122" s="3">
        <v>6000000</v>
      </c>
      <c r="F122" s="4"/>
    </row>
    <row r="123" spans="1:6" ht="12.75">
      <c r="A123" t="s">
        <v>233</v>
      </c>
      <c r="B123" t="s">
        <v>185</v>
      </c>
      <c r="C123" s="7" t="s">
        <v>8</v>
      </c>
      <c r="D123" s="7">
        <v>1</v>
      </c>
      <c r="E123" s="3">
        <v>15000000</v>
      </c>
      <c r="F123" s="4"/>
    </row>
    <row r="124" spans="1:6" ht="12.75">
      <c r="A124" t="s">
        <v>238</v>
      </c>
      <c r="B124" t="s">
        <v>187</v>
      </c>
      <c r="C124" s="7" t="s">
        <v>8</v>
      </c>
      <c r="D124" s="7">
        <v>1</v>
      </c>
      <c r="E124" s="3">
        <v>7000000</v>
      </c>
      <c r="F124" s="4"/>
    </row>
    <row r="125" spans="1:6" ht="12.75">
      <c r="A125" t="s">
        <v>244</v>
      </c>
      <c r="B125" t="s">
        <v>225</v>
      </c>
      <c r="C125" s="7" t="s">
        <v>8</v>
      </c>
      <c r="D125" s="7">
        <v>1</v>
      </c>
      <c r="E125" s="3">
        <v>60000000</v>
      </c>
      <c r="F125" s="4"/>
    </row>
    <row r="126" spans="1:6" ht="12.75">
      <c r="A126" t="s">
        <v>245</v>
      </c>
      <c r="B126" t="s">
        <v>181</v>
      </c>
      <c r="C126" s="7" t="s">
        <v>8</v>
      </c>
      <c r="D126" s="7">
        <v>1</v>
      </c>
      <c r="E126" s="3">
        <v>12000000</v>
      </c>
      <c r="F126" s="4"/>
    </row>
    <row r="127" spans="1:6" ht="12.75">
      <c r="A127" t="s">
        <v>239</v>
      </c>
      <c r="B127" t="s">
        <v>188</v>
      </c>
      <c r="C127" s="7" t="s">
        <v>8</v>
      </c>
      <c r="D127" s="7">
        <v>5</v>
      </c>
      <c r="E127" s="3">
        <f>2000000+65000000</f>
        <v>67000000</v>
      </c>
      <c r="F127" s="4"/>
    </row>
    <row r="128" spans="1:6" ht="12.75">
      <c r="A128" t="s">
        <v>243</v>
      </c>
      <c r="B128" t="s">
        <v>224</v>
      </c>
      <c r="C128" s="7" t="s">
        <v>8</v>
      </c>
      <c r="D128" s="7">
        <v>1</v>
      </c>
      <c r="E128" s="3">
        <v>20000000</v>
      </c>
      <c r="F128" s="4"/>
    </row>
    <row r="129" spans="1:6" ht="12.75">
      <c r="A129" t="s">
        <v>240</v>
      </c>
      <c r="B129" t="s">
        <v>223</v>
      </c>
      <c r="C129" s="7" t="s">
        <v>8</v>
      </c>
      <c r="D129" s="7">
        <v>1</v>
      </c>
      <c r="E129" s="3">
        <f>80000000+30000000+70400000+180000000+30000000+592000000</f>
        <v>982400000</v>
      </c>
      <c r="F129" s="4"/>
    </row>
    <row r="130" spans="1:6" ht="12.75">
      <c r="A130" t="s">
        <v>221</v>
      </c>
      <c r="B130" t="s">
        <v>118</v>
      </c>
      <c r="C130" s="7" t="s">
        <v>8</v>
      </c>
      <c r="D130" s="7">
        <v>10</v>
      </c>
      <c r="E130" s="3">
        <v>20000000</v>
      </c>
      <c r="F130" s="4"/>
    </row>
    <row r="131" spans="1:6" ht="12.75">
      <c r="A131" t="s">
        <v>241</v>
      </c>
      <c r="B131" t="s">
        <v>226</v>
      </c>
      <c r="C131" s="7" t="s">
        <v>8</v>
      </c>
      <c r="D131" s="7">
        <v>1</v>
      </c>
      <c r="E131" s="3">
        <v>50000000</v>
      </c>
      <c r="F131" s="4"/>
    </row>
    <row r="132" spans="2:6" ht="12.75">
      <c r="B132" t="s">
        <v>229</v>
      </c>
      <c r="C132" s="7" t="s">
        <v>8</v>
      </c>
      <c r="D132" s="7">
        <v>1</v>
      </c>
      <c r="E132" s="3">
        <v>33000000</v>
      </c>
      <c r="F132" s="4"/>
    </row>
    <row r="133" spans="4:6" ht="12.75">
      <c r="D133" s="5"/>
      <c r="E133" s="12">
        <f>SUM(E8:E132)</f>
        <v>1768869970</v>
      </c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</sheetData>
  <printOptions/>
  <pageMargins left="0.75" right="0.75" top="1" bottom="1" header="0" footer="0"/>
  <pageSetup fitToHeight="1" fitToWidth="1" horizontalDpi="300" verticalDpi="3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CRT</dc:creator>
  <cp:keywords/>
  <dc:description/>
  <cp:lastModifiedBy>nohorac</cp:lastModifiedBy>
  <cp:lastPrinted>2008-04-01T19:59:53Z</cp:lastPrinted>
  <dcterms:created xsi:type="dcterms:W3CDTF">2008-04-01T19:56:36Z</dcterms:created>
  <dcterms:modified xsi:type="dcterms:W3CDTF">2009-07-11T00:06:39Z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